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V\2019-03-23\"/>
    </mc:Choice>
  </mc:AlternateContent>
  <xr:revisionPtr revIDLastSave="0" documentId="13_ncr:1_{B1C1BEC2-FB0E-46C2-883B-F4B7DA5D27D5}" xr6:coauthVersionLast="41" xr6:coauthVersionMax="41" xr10:uidLastSave="{00000000-0000-0000-0000-000000000000}"/>
  <workbookProtection workbookAlgorithmName="SHA-512" workbookHashValue="83AncSFRNikGsKjOLoXZqrxJmmVB34+Dw0B1TzX1k95eSwrPCrsK213lQWHnAdkLOOBIQiM464pEvBiflXy0vg==" workbookSaltValue="918kc8v8N8iqpm1DAx7Ndg==" workbookSpinCount="100000" lockStructure="1"/>
  <bookViews>
    <workbookView xWindow="-120" yWindow="-120" windowWidth="24240" windowHeight="13140" xr2:uid="{00000000-000D-0000-FFFF-FFFF00000000}"/>
  </bookViews>
  <sheets>
    <sheet name="Objednávka" sheetId="2" r:id="rId1"/>
    <sheet name="Parametre" sheetId="3" state="hidden" r:id="rId2"/>
    <sheet name="Zmluva" sheetId="6" state="hidden" r:id="rId3"/>
  </sheets>
  <definedNames>
    <definedName name="_xlnm.Print_Area" localSheetId="0">Objednávka!$A$1:$I$24</definedName>
    <definedName name="_xlnm.Print_Area" localSheetId="2">Zmluva!$A$1:$H$58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" l="1"/>
  <c r="B18" i="2" l="1"/>
  <c r="B19" i="2"/>
  <c r="A52" i="6" l="1"/>
  <c r="H27" i="6"/>
  <c r="H28" i="6"/>
  <c r="H29" i="6"/>
  <c r="H30" i="6"/>
  <c r="H31" i="6"/>
  <c r="G27" i="6"/>
  <c r="G28" i="6"/>
  <c r="G29" i="6"/>
  <c r="G30" i="6"/>
  <c r="G31" i="6"/>
  <c r="F27" i="6"/>
  <c r="F28" i="6"/>
  <c r="F29" i="6"/>
  <c r="F30" i="6"/>
  <c r="F31" i="6"/>
  <c r="E27" i="6"/>
  <c r="E28" i="6"/>
  <c r="E29" i="6"/>
  <c r="E30" i="6"/>
  <c r="E31" i="6"/>
  <c r="D27" i="6"/>
  <c r="D28" i="6"/>
  <c r="D29" i="6"/>
  <c r="D30" i="6"/>
  <c r="D31" i="6"/>
  <c r="C27" i="6"/>
  <c r="C28" i="6"/>
  <c r="C29" i="6"/>
  <c r="C30" i="6"/>
  <c r="C31" i="6"/>
  <c r="B27" i="6"/>
  <c r="B28" i="6"/>
  <c r="B29" i="6"/>
  <c r="B30" i="6"/>
  <c r="B31" i="6"/>
  <c r="A28" i="6"/>
  <c r="A29" i="6"/>
  <c r="A30" i="6"/>
  <c r="A31" i="6"/>
  <c r="A27" i="6"/>
  <c r="G14" i="6" l="1"/>
  <c r="G13" i="6"/>
  <c r="G12" i="6"/>
  <c r="G11" i="6"/>
  <c r="B54" i="6" s="1"/>
  <c r="D37" i="6"/>
  <c r="D38" i="6"/>
  <c r="D39" i="6"/>
  <c r="C40" i="6"/>
  <c r="D40" i="6"/>
  <c r="C41" i="6"/>
  <c r="C42" i="6"/>
  <c r="D36" i="6"/>
  <c r="E22" i="6"/>
  <c r="E21" i="6"/>
  <c r="E20" i="6"/>
  <c r="B22" i="6"/>
  <c r="B21" i="6"/>
  <c r="B20" i="6"/>
  <c r="A21" i="3" l="1"/>
  <c r="A20" i="3"/>
  <c r="A19" i="3"/>
  <c r="I20" i="3"/>
  <c r="F20" i="3"/>
  <c r="C20" i="3"/>
  <c r="B20" i="2"/>
  <c r="C36" i="6"/>
  <c r="C39" i="6" l="1"/>
  <c r="H18" i="3"/>
  <c r="C38" i="6"/>
  <c r="B18" i="3"/>
  <c r="C21" i="3" s="1"/>
  <c r="D20" i="2"/>
  <c r="E38" i="6" s="1"/>
  <c r="C37" i="6"/>
  <c r="C19" i="3" l="1"/>
  <c r="I19" i="3"/>
  <c r="I21" i="3"/>
  <c r="D19" i="2"/>
  <c r="E37" i="6" s="1"/>
  <c r="E18" i="3"/>
  <c r="C24" i="2"/>
  <c r="D41" i="6" l="1"/>
  <c r="E41" i="6"/>
  <c r="F19" i="3"/>
  <c r="F21" i="3"/>
  <c r="D24" i="2"/>
  <c r="E42" i="6" s="1"/>
  <c r="D42" i="6"/>
  <c r="D21" i="2"/>
  <c r="D18" i="2"/>
  <c r="E36" i="6" s="1"/>
  <c r="E39" i="6" l="1"/>
  <c r="B24" i="3"/>
  <c r="D22" i="2" s="1"/>
  <c r="E40" i="6" s="1"/>
  <c r="E43" i="6" s="1"/>
  <c r="H24" i="2" l="1"/>
  <c r="E45" i="6"/>
  <c r="E47" i="6" s="1"/>
</calcChain>
</file>

<file path=xl/sharedStrings.xml><?xml version="1.0" encoding="utf-8"?>
<sst xmlns="http://schemas.openxmlformats.org/spreadsheetml/2006/main" count="154" uniqueCount="111">
  <si>
    <t>Rodné číslo</t>
  </si>
  <si>
    <t>Číslo OP/pasu</t>
  </si>
  <si>
    <t>Národnosť</t>
  </si>
  <si>
    <t>Meno a priezvisko cestujúceho</t>
  </si>
  <si>
    <t>Spôsob dopravy</t>
  </si>
  <si>
    <t>1. spôsoby dopravy</t>
  </si>
  <si>
    <t>2. typ izby</t>
  </si>
  <si>
    <t>letecky</t>
  </si>
  <si>
    <t>individuálne</t>
  </si>
  <si>
    <t>Voľba</t>
  </si>
  <si>
    <t>Typ izby/apartmánu</t>
  </si>
  <si>
    <t>objednávka pobytu</t>
  </si>
  <si>
    <t>áno</t>
  </si>
  <si>
    <t>nie</t>
  </si>
  <si>
    <t>Legenda:</t>
  </si>
  <si>
    <t>vypĺňa klient</t>
  </si>
  <si>
    <t>vypĺňa sa automaticky</t>
  </si>
  <si>
    <t>4. stravovanie</t>
  </si>
  <si>
    <t>plná penzia</t>
  </si>
  <si>
    <t>Spolu</t>
  </si>
  <si>
    <t>prípatok za izbu</t>
  </si>
  <si>
    <t>príplatok</t>
  </si>
  <si>
    <t>Cestovné poistenie</t>
  </si>
  <si>
    <t>5. batožina naviac</t>
  </si>
  <si>
    <t>6. cestovné poistenie</t>
  </si>
  <si>
    <t>Cena/príplatok za osobu</t>
  </si>
  <si>
    <t>Adresa trvalého pobytu</t>
  </si>
  <si>
    <t>Email</t>
  </si>
  <si>
    <t>Dátum platnosti OP/pasu</t>
  </si>
  <si>
    <t>Stredisko</t>
  </si>
  <si>
    <t>Ubytovacie zariadenie</t>
  </si>
  <si>
    <t xml:space="preserve">Termín </t>
  </si>
  <si>
    <t>Cenová kalkulácia</t>
  </si>
  <si>
    <t>Tel.číslo</t>
  </si>
  <si>
    <t>Costa Rei</t>
  </si>
  <si>
    <t>Free Beach Club ****</t>
  </si>
  <si>
    <t>25.5.2018 - 1.6.2018</t>
  </si>
  <si>
    <t>Všetky ceny sú konečné v EUR s DPH.</t>
  </si>
  <si>
    <t>individuálne/letecky Viedeň - Cagliari - Viedeň (Austrian Airlines) aj s transferom z letiska</t>
  </si>
  <si>
    <t>3. príplatok za 1 osobu na izbe</t>
  </si>
  <si>
    <t>4. výhľad na more</t>
  </si>
  <si>
    <t>plná penzia (vrátane vína a vody)</t>
  </si>
  <si>
    <t>*</t>
  </si>
  <si>
    <t>Príplatok za obsadenosť dvojlôžkovej izby jednou osobou</t>
  </si>
  <si>
    <t>izba Standard</t>
  </si>
  <si>
    <t>izba Superior</t>
  </si>
  <si>
    <t>Počet detí 0 - 1,99 rokov</t>
  </si>
  <si>
    <t>Počet detí 2 - 11,99 rokov</t>
  </si>
  <si>
    <t>Počet dospelých osôb</t>
  </si>
  <si>
    <t>Celková cena pobytu</t>
  </si>
  <si>
    <t>7. vek</t>
  </si>
  <si>
    <t>dospelý</t>
  </si>
  <si>
    <t>dieťa do 2 rokov</t>
  </si>
  <si>
    <t>dieťa do 12 rokov</t>
  </si>
  <si>
    <t>izba Standard s výhľ. na more</t>
  </si>
  <si>
    <t>Kalkulácia dopravy</t>
  </si>
  <si>
    <t>Dospelí</t>
  </si>
  <si>
    <t>letecky do 30.11.2018</t>
  </si>
  <si>
    <t>Počet:</t>
  </si>
  <si>
    <t>Deti do 2 rokov</t>
  </si>
  <si>
    <t>Deti do 12 rokov</t>
  </si>
  <si>
    <t>Celkom</t>
  </si>
  <si>
    <t>SPOLU:</t>
  </si>
  <si>
    <t>Doprava:</t>
  </si>
  <si>
    <t>Stravovanie:</t>
  </si>
  <si>
    <t>Izby:</t>
  </si>
  <si>
    <t>Standard/Superior (+ výhľad na more, ležadlá na pláži v 1 rade, vyšší štandard)</t>
  </si>
  <si>
    <t>-</t>
  </si>
  <si>
    <t>ZÁVÄZNÁ PRIHLÁŠKA NA ZAHRANIČNÝ ZÁJAZD</t>
  </si>
  <si>
    <t>ZMLUVA O OBSTARANÍ ZÁJAZDU</t>
  </si>
  <si>
    <t>uzavretá podľa zákona č. 281/2001 Z.z.</t>
  </si>
  <si>
    <t>zájazd na objednávku kolektívu</t>
  </si>
  <si>
    <t>cestovná kancelária</t>
  </si>
  <si>
    <t>Kozia 19</t>
  </si>
  <si>
    <t>Bratislava 811 03</t>
  </si>
  <si>
    <t>ÚDAJE O ZÁJAZDE</t>
  </si>
  <si>
    <t>Meno a priezvisko</t>
  </si>
  <si>
    <t>Stredisko:</t>
  </si>
  <si>
    <t>Ubytovacie zariadenie:</t>
  </si>
  <si>
    <t>Termín:</t>
  </si>
  <si>
    <t>Tel. číslo: +421 905 330 239</t>
  </si>
  <si>
    <t>Yoga s Ninou na Sardnínii a bonus tvárová gymnastika s Ivetou Štecovou z FaceFit 25.05. - 1.06.2019</t>
  </si>
  <si>
    <t>CENOVÁ KALKULÁCIA</t>
  </si>
  <si>
    <t>Položka</t>
  </si>
  <si>
    <t>Celkom EUR</t>
  </si>
  <si>
    <t>Zaplatená záloha:</t>
  </si>
  <si>
    <t>Doplatok:</t>
  </si>
  <si>
    <t>Objednávateľ týmto potvrdzuje, že mu bol odovzdaný príslušný katalóg (poprípade dodatočná písomná ponuka zájazdov a služieb) s uvedením hlavných charakteristických znakov ubytovania, stravovania, dopravy a daĺších služieb. Objednávateĺ potvrdzuje, že prevzal "Všeobecné podmienky účasti na zájazde a platobné podmienky", ktoré sú prílohou k tejto zmluve, súhlasí s nimi a v plnom rozsahu prijímá, a to v zastúpení všetkých vyššie uvedených osôb, ktoré ho k ich prihláseniu a účasti splnomocnili.  Objednávateĺ zároveň potvrdzuje, že prevzal Všeobecné poistné podmienky a potvrdenie o poistení CK proti úpadku, bol s nimi, oboznámený a súhlasí s nimi, a to i v mene všetkých vyššie uvedených osôb, ktoré ho k ich prihláseniu a účasti splnomocnili.</t>
  </si>
  <si>
    <t>Podpis zástupcu obstarávateľa:</t>
  </si>
  <si>
    <t>Ing. Zuzana Vykysalá</t>
  </si>
  <si>
    <t>POTVRDENIE</t>
  </si>
  <si>
    <t>Podpis objednávateľa:</t>
  </si>
  <si>
    <t>PRIHLÁSENÉ OSOBY</t>
  </si>
  <si>
    <t>Meno a priezvisko:</t>
  </si>
  <si>
    <t>Adresa trvalého pobytu:</t>
  </si>
  <si>
    <t>Tel.číslo:</t>
  </si>
  <si>
    <t>Email:</t>
  </si>
  <si>
    <t>OBJEDNÁVATEĽ:</t>
  </si>
  <si>
    <t>OBSTARÁVATEĽ:</t>
  </si>
  <si>
    <t>Zľava v EUR:</t>
  </si>
  <si>
    <t>Celková cena pobytu:</t>
  </si>
  <si>
    <t>Celková cena pobytu po zľave:</t>
  </si>
  <si>
    <t>Typ izby/apartmánu*</t>
  </si>
  <si>
    <t>Vyplnenú objednávku posielajte emailom na adresu info@bellavita.sk.</t>
  </si>
  <si>
    <t>Tvárová gymnastika s Ivetou Štecovou z FaceFit a Yoga s Ninou na Sardínii  25.05 - 01.06.2019</t>
  </si>
  <si>
    <t>Veková kategória</t>
  </si>
  <si>
    <t>Bella Sardinia s.r.o.</t>
  </si>
  <si>
    <t>DIČ: 2120520611</t>
  </si>
  <si>
    <t>IČ DPH: SK2120520611</t>
  </si>
  <si>
    <t>IČO: 50913034</t>
  </si>
  <si>
    <t>Číslo účtu IBAN: SK51 1100 0000 0029 4104 0847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</si>
</sst>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6"/>
      <color theme="4" tint="-0.49998474074526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5" fillId="3" borderId="0" xfId="0" applyNumberFormat="1" applyFont="1" applyFill="1"/>
    <xf numFmtId="0" fontId="5" fillId="3" borderId="0" xfId="0" applyFont="1" applyFill="1"/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center"/>
    </xf>
    <xf numFmtId="0" fontId="9" fillId="4" borderId="0" xfId="3" applyFill="1" applyAlignment="1">
      <alignment horizontal="center"/>
    </xf>
    <xf numFmtId="164" fontId="6" fillId="0" borderId="0" xfId="0" applyNumberFormat="1" applyFont="1"/>
    <xf numFmtId="0" fontId="1" fillId="0" borderId="2" xfId="0" applyFont="1" applyBorder="1"/>
    <xf numFmtId="164" fontId="0" fillId="0" borderId="3" xfId="0" applyNumberFormat="1" applyBorder="1"/>
    <xf numFmtId="0" fontId="0" fillId="0" borderId="3" xfId="0" applyBorder="1"/>
    <xf numFmtId="0" fontId="1" fillId="0" borderId="5" xfId="0" applyFont="1" applyBorder="1"/>
    <xf numFmtId="164" fontId="0" fillId="0" borderId="6" xfId="0" applyNumberFormat="1" applyBorder="1"/>
    <xf numFmtId="0" fontId="0" fillId="0" borderId="5" xfId="0" applyBorder="1"/>
    <xf numFmtId="0" fontId="1" fillId="0" borderId="7" xfId="0" applyFont="1" applyBorder="1"/>
    <xf numFmtId="164" fontId="0" fillId="0" borderId="8" xfId="0" applyNumberFormat="1" applyBorder="1"/>
    <xf numFmtId="0" fontId="0" fillId="0" borderId="8" xfId="0" applyBorder="1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8" xfId="0" applyNumberFormat="1" applyFont="1" applyBorder="1"/>
    <xf numFmtId="164" fontId="5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2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8" fillId="0" borderId="0" xfId="0" applyFont="1"/>
    <xf numFmtId="0" fontId="14" fillId="0" borderId="0" xfId="0" applyFont="1"/>
    <xf numFmtId="0" fontId="6" fillId="0" borderId="13" xfId="0" applyFont="1" applyBorder="1"/>
    <xf numFmtId="0" fontId="4" fillId="0" borderId="14" xfId="0" applyFont="1" applyBorder="1"/>
    <xf numFmtId="164" fontId="6" fillId="0" borderId="1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Hypertextové prepojenie" xfId="3" builtinId="8"/>
    <cellStyle name="Normálna" xfId="0" builtinId="0"/>
    <cellStyle name="Normálna 2" xfId="1" xr:uid="{00000000-0005-0000-0000-000001000000}"/>
    <cellStyle name="Normálna 3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9" formatCode="dd/mm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4" formatCode="#,##0.00\ &quot;€&quot;"/>
      <fill>
        <patternFill patternType="solid">
          <fgColor indexed="64"/>
          <bgColor theme="3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€&quot;"/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fill>
        <patternFill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0</xdr:row>
          <xdr:rowOff>85725</xdr:rowOff>
        </xdr:from>
        <xdr:to>
          <xdr:col>0</xdr:col>
          <xdr:colOff>3524250</xdr:colOff>
          <xdr:row>7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52</xdr:row>
          <xdr:rowOff>28575</xdr:rowOff>
        </xdr:from>
        <xdr:to>
          <xdr:col>6</xdr:col>
          <xdr:colOff>1219200</xdr:colOff>
          <xdr:row>57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6</xdr:row>
          <xdr:rowOff>161925</xdr:rowOff>
        </xdr:from>
        <xdr:to>
          <xdr:col>1</xdr:col>
          <xdr:colOff>581025</xdr:colOff>
          <xdr:row>13</xdr:row>
          <xdr:rowOff>161925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5A9794-8A32-4562-BD62-36D02F4B257E}" name="Tabuľka2" displayName="Tabuľka2" ref="A17:D24" totalsRowShown="0" headerRowDxfId="26" dataDxfId="25">
  <tableColumns count="4">
    <tableColumn id="1" xr3:uid="{908D1485-5899-4D45-9300-A809E9C7041B}" name="Cenová kalkulácia" dataDxfId="24"/>
    <tableColumn id="3" xr3:uid="{51AF82F4-65AA-4D55-9213-B6F86AE0728A}" name="Voľba" dataDxfId="23"/>
    <tableColumn id="5" xr3:uid="{A4AD1012-8D66-4858-8009-1EE361706E58}" name="Cena/príplatok za osobu" dataDxfId="22"/>
    <tableColumn id="4" xr3:uid="{BD68C91F-C0BE-498A-B1AC-4DCE41F9B586}" name="Spolu" dataDxfId="21">
      <calculatedColumnFormula>Tabuľka2[[#This Row],[Cena/príplatok za osobu]]*$B$18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907E09-4D35-4ECF-BFD2-2C51DD4453DC}" name="Tabuľka3" displayName="Tabuľka3" ref="A10:I15" totalsRowShown="0" headerRowDxfId="20" dataDxfId="19">
  <tableColumns count="9">
    <tableColumn id="1" xr3:uid="{A764F591-663A-4F88-92E0-0F7E48252A1B}" name="Meno a priezvisko cestujúceho" dataDxfId="18"/>
    <tableColumn id="2" xr3:uid="{1ACD9269-D347-4247-8817-D72FE38F6531}" name="Veková kategória" dataDxfId="17"/>
    <tableColumn id="3" xr3:uid="{CD12FAD9-5176-4536-AEE1-5F9A0FAA52DE}" name="Rodné číslo" dataDxfId="16"/>
    <tableColumn id="4" xr3:uid="{09BAE630-CA97-44FC-990A-2A8989CBC00E}" name="Adresa trvalého pobytu" dataDxfId="15"/>
    <tableColumn id="11" xr3:uid="{C1D17D3E-168A-4CB3-BD61-5EC85ED095A7}" name="Email" dataDxfId="14"/>
    <tableColumn id="5" xr3:uid="{60B36957-68DC-44B7-9066-3B602189B798}" name="Tel.číslo" dataDxfId="13"/>
    <tableColumn id="6" xr3:uid="{0DC37F6C-72BE-4338-939D-82FC665407AC}" name="Číslo OP/pasu" dataDxfId="12"/>
    <tableColumn id="7" xr3:uid="{DC77E83B-DCC0-4A9C-B0D0-5BD912A638B3}" name="Dátum platnosti OP/pasu" dataDxfId="11"/>
    <tableColumn id="8" xr3:uid="{D75D03E6-5EEC-4383-88D0-C46942A429A0}" name="Národnosť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6477C9-D2F7-49E3-9CBC-E8C3550B65A1}" name="Tabuľka32" displayName="Tabuľka32" ref="A26:H31" totalsRowShown="0" headerRowDxfId="9" dataDxfId="8">
  <tableColumns count="8">
    <tableColumn id="1" xr3:uid="{A66D030E-56C0-45EE-9D12-C2A92ECBDAEA}" name="Meno a priezvisko" dataDxfId="7">
      <calculatedColumnFormula>_xlfn.CONCAT(Objednávka!A11)</calculatedColumnFormula>
    </tableColumn>
    <tableColumn id="2" xr3:uid="{C57E901C-4C49-4E5A-A245-DF919CDDDF1A}" name="Rodné číslo" dataDxfId="6">
      <calculatedColumnFormula>_xlfn.CONCAT(Objednávka!C11)</calculatedColumnFormula>
    </tableColumn>
    <tableColumn id="3" xr3:uid="{5B7C0C8C-E417-4F4A-A500-97D6CF2EFEB6}" name="Adresa trvalého pobytu" dataDxfId="5">
      <calculatedColumnFormula>_xlfn.CONCAT(Objednávka!D11)</calculatedColumnFormula>
    </tableColumn>
    <tableColumn id="4" xr3:uid="{5508B2CC-9E1C-45DF-8762-8B71681AC608}" name="Email" dataDxfId="4">
      <calculatedColumnFormula>_xlfn.CONCAT(Objednávka!E11)</calculatedColumnFormula>
    </tableColumn>
    <tableColumn id="11" xr3:uid="{D0EDF94F-0A22-4124-B605-934DBC4541C6}" name="Tel.číslo" dataDxfId="3">
      <calculatedColumnFormula>_xlfn.CONCAT(Objednávka!F11)</calculatedColumnFormula>
    </tableColumn>
    <tableColumn id="5" xr3:uid="{79FDAA64-7369-4EE7-97F3-8E4424FBF242}" name="Číslo OP/pasu" dataDxfId="2">
      <calculatedColumnFormula>_xlfn.CONCAT(Objednávka!G11)</calculatedColumnFormula>
    </tableColumn>
    <tableColumn id="6" xr3:uid="{03B4392C-A0D5-47F7-AA7B-E40CBCB6F927}" name="Dátum platnosti OP/pasu" dataDxfId="1">
      <calculatedColumnFormula>_xlfn.CONCAT(Objednávka!H11)</calculatedColumnFormula>
    </tableColumn>
    <tableColumn id="7" xr3:uid="{D60AD823-E669-4820-A3C1-DD954DACB7F9}" name="Národnosť" dataDxfId="0">
      <calculatedColumnFormula>_xlfn.CONCAT(Objednávka!I11)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showGridLines="0" tabSelected="1" workbookViewId="0">
      <selection activeCell="A11" sqref="A11"/>
    </sheetView>
  </sheetViews>
  <sheetFormatPr defaultRowHeight="14.25" x14ac:dyDescent="0.2"/>
  <cols>
    <col min="1" max="1" width="59.7109375" style="2" customWidth="1"/>
    <col min="2" max="2" width="25.5703125" style="2" customWidth="1"/>
    <col min="3" max="3" width="29.42578125" style="2" bestFit="1" customWidth="1"/>
    <col min="4" max="4" width="24.85546875" style="2" customWidth="1"/>
    <col min="5" max="5" width="13.85546875" style="2" customWidth="1"/>
    <col min="6" max="6" width="14.28515625" style="2" customWidth="1"/>
    <col min="7" max="7" width="15.28515625" style="2" customWidth="1"/>
    <col min="8" max="8" width="26.42578125" style="2" bestFit="1" customWidth="1"/>
    <col min="9" max="9" width="20.5703125" style="2" customWidth="1"/>
    <col min="10" max="16384" width="9.140625" style="2"/>
  </cols>
  <sheetData>
    <row r="1" spans="1:9" ht="15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20.25" x14ac:dyDescent="0.3">
      <c r="B2" s="54" t="s">
        <v>104</v>
      </c>
      <c r="C2" s="54"/>
    </row>
    <row r="3" spans="1:9" ht="15.75" x14ac:dyDescent="0.25">
      <c r="A3" s="12"/>
      <c r="B3" s="3" t="s">
        <v>29</v>
      </c>
      <c r="C3" s="3" t="s">
        <v>34</v>
      </c>
      <c r="D3" s="3" t="s">
        <v>63</v>
      </c>
      <c r="E3" s="3" t="s">
        <v>38</v>
      </c>
      <c r="G3" s="12"/>
      <c r="H3" s="12"/>
      <c r="I3" s="12"/>
    </row>
    <row r="4" spans="1:9" ht="15.75" x14ac:dyDescent="0.25">
      <c r="A4" s="3"/>
      <c r="B4" s="3" t="s">
        <v>30</v>
      </c>
      <c r="C4" s="12" t="s">
        <v>35</v>
      </c>
      <c r="D4" s="3" t="s">
        <v>64</v>
      </c>
      <c r="E4" s="3" t="s">
        <v>41</v>
      </c>
      <c r="G4" s="3"/>
      <c r="H4" s="3"/>
      <c r="I4" s="3"/>
    </row>
    <row r="5" spans="1:9" ht="15" x14ac:dyDescent="0.25">
      <c r="B5" s="3" t="s">
        <v>31</v>
      </c>
      <c r="C5" s="3" t="s">
        <v>36</v>
      </c>
      <c r="D5" s="3" t="s">
        <v>65</v>
      </c>
      <c r="E5" s="3" t="s">
        <v>66</v>
      </c>
      <c r="G5" s="3"/>
      <c r="H5" s="3"/>
      <c r="I5" s="3"/>
    </row>
    <row r="6" spans="1:9" ht="15" x14ac:dyDescent="0.25">
      <c r="B6" s="3"/>
      <c r="C6" s="3"/>
      <c r="D6" s="3"/>
      <c r="E6" s="3"/>
      <c r="G6" s="3"/>
      <c r="H6" s="3"/>
      <c r="I6" s="3"/>
    </row>
    <row r="7" spans="1:9" ht="15.75" x14ac:dyDescent="0.25">
      <c r="B7" s="55" t="s">
        <v>103</v>
      </c>
      <c r="C7" s="3"/>
      <c r="D7" s="3"/>
      <c r="E7" s="3"/>
      <c r="G7" s="3"/>
      <c r="H7" s="3"/>
      <c r="I7" s="3"/>
    </row>
    <row r="8" spans="1:9" ht="30" x14ac:dyDescent="0.4">
      <c r="A8" s="13" t="s">
        <v>11</v>
      </c>
      <c r="B8" s="3"/>
      <c r="C8" s="3"/>
      <c r="D8" s="3"/>
      <c r="E8" s="3"/>
      <c r="F8" s="3"/>
      <c r="G8" s="3"/>
      <c r="H8" s="3"/>
      <c r="I8" s="3"/>
    </row>
    <row r="9" spans="1:9" x14ac:dyDescent="0.2">
      <c r="A9" s="4"/>
      <c r="B9" s="4"/>
      <c r="C9" s="4"/>
      <c r="D9" s="4"/>
      <c r="E9" s="4"/>
    </row>
    <row r="10" spans="1:9" x14ac:dyDescent="0.2">
      <c r="A10" s="4" t="s">
        <v>3</v>
      </c>
      <c r="B10" s="4" t="s">
        <v>105</v>
      </c>
      <c r="C10" s="4" t="s">
        <v>0</v>
      </c>
      <c r="D10" s="4" t="s">
        <v>26</v>
      </c>
      <c r="E10" s="4" t="s">
        <v>27</v>
      </c>
      <c r="F10" s="4" t="s">
        <v>33</v>
      </c>
      <c r="G10" s="4" t="s">
        <v>1</v>
      </c>
      <c r="H10" s="4" t="s">
        <v>28</v>
      </c>
      <c r="I10" s="4" t="s">
        <v>2</v>
      </c>
    </row>
    <row r="11" spans="1:9" ht="15" x14ac:dyDescent="0.25">
      <c r="A11" s="14"/>
      <c r="B11" s="14" t="s">
        <v>51</v>
      </c>
      <c r="C11" s="14"/>
      <c r="D11" s="14"/>
      <c r="E11" s="19"/>
      <c r="F11" s="14"/>
      <c r="G11" s="14"/>
      <c r="H11" s="18"/>
      <c r="I11" s="14"/>
    </row>
    <row r="12" spans="1:9" x14ac:dyDescent="0.2">
      <c r="A12" s="14"/>
      <c r="B12" s="14"/>
      <c r="C12" s="14"/>
      <c r="D12" s="14"/>
      <c r="E12" s="14"/>
      <c r="F12" s="14"/>
      <c r="G12" s="14"/>
      <c r="H12" s="18"/>
      <c r="I12" s="14"/>
    </row>
    <row r="13" spans="1:9" x14ac:dyDescent="0.2">
      <c r="A13" s="14"/>
      <c r="B13" s="14"/>
      <c r="C13" s="14"/>
      <c r="D13" s="14"/>
      <c r="E13" s="14"/>
      <c r="F13" s="14"/>
      <c r="G13" s="14"/>
      <c r="H13" s="18"/>
      <c r="I13" s="14"/>
    </row>
    <row r="14" spans="1:9" x14ac:dyDescent="0.2">
      <c r="A14" s="15"/>
      <c r="B14" s="14"/>
      <c r="C14" s="14"/>
      <c r="D14" s="14"/>
      <c r="E14" s="14"/>
      <c r="F14" s="14"/>
      <c r="G14" s="14"/>
      <c r="H14" s="18"/>
      <c r="I14" s="14"/>
    </row>
    <row r="15" spans="1:9" x14ac:dyDescent="0.2">
      <c r="A15" s="15"/>
      <c r="B15" s="14"/>
      <c r="C15" s="14"/>
      <c r="D15" s="14"/>
      <c r="E15" s="14"/>
      <c r="F15" s="14"/>
      <c r="G15" s="14"/>
      <c r="H15" s="18"/>
      <c r="I15" s="14"/>
    </row>
    <row r="17" spans="1:9" ht="15" x14ac:dyDescent="0.25">
      <c r="A17" s="3" t="s">
        <v>32</v>
      </c>
      <c r="B17" s="3" t="s">
        <v>9</v>
      </c>
      <c r="C17" s="5" t="s">
        <v>25</v>
      </c>
      <c r="D17" s="5" t="s">
        <v>19</v>
      </c>
      <c r="E17" s="5"/>
    </row>
    <row r="18" spans="1:9" ht="15" x14ac:dyDescent="0.25">
      <c r="A18" s="9" t="s">
        <v>48</v>
      </c>
      <c r="B18" s="9">
        <f>COUNTIF(Tabuľka3[Veková kategória],"dospelý")</f>
        <v>1</v>
      </c>
      <c r="C18" s="8">
        <v>917</v>
      </c>
      <c r="D18" s="8">
        <f>Tabuľka2[[#This Row],[Cena/príplatok za osobu]]*$B$18</f>
        <v>917</v>
      </c>
      <c r="E18" s="5"/>
      <c r="G18" s="10" t="s">
        <v>14</v>
      </c>
      <c r="H18" s="16" t="s">
        <v>15</v>
      </c>
    </row>
    <row r="19" spans="1:9" ht="15" x14ac:dyDescent="0.25">
      <c r="A19" s="9" t="s">
        <v>46</v>
      </c>
      <c r="B19" s="9">
        <f>COUNTIF(Tabuľka3[Veková kategória],"dieťa do 2 rokov")</f>
        <v>0</v>
      </c>
      <c r="C19" s="8">
        <v>150</v>
      </c>
      <c r="D19" s="8">
        <f>Tabuľka2[[#This Row],[Cena/príplatok za osobu]]*$B$19</f>
        <v>0</v>
      </c>
      <c r="E19" s="5"/>
      <c r="G19" s="10"/>
      <c r="H19" s="11" t="s">
        <v>16</v>
      </c>
    </row>
    <row r="20" spans="1:9" ht="15" x14ac:dyDescent="0.25">
      <c r="A20" s="9" t="s">
        <v>47</v>
      </c>
      <c r="B20" s="9">
        <f>COUNTIF(Tabuľka3[Veková kategória],"dieťa do 12 rokov")</f>
        <v>0</v>
      </c>
      <c r="C20" s="8">
        <v>435</v>
      </c>
      <c r="D20" s="8">
        <f>Tabuľka2[[#This Row],[Cena/príplatok za osobu]]*$B$20</f>
        <v>0</v>
      </c>
      <c r="E20" s="5"/>
      <c r="G20" s="10"/>
    </row>
    <row r="21" spans="1:9" ht="15" x14ac:dyDescent="0.25">
      <c r="A21" s="9" t="s">
        <v>43</v>
      </c>
      <c r="B21" s="17" t="s">
        <v>13</v>
      </c>
      <c r="C21" s="8">
        <v>200</v>
      </c>
      <c r="D21" s="8">
        <f>IF(Tabuľka2[[#This Row],[Voľba]]="nie",0,Tabuľka2[[#This Row],[Cena/príplatok za osobu]])</f>
        <v>0</v>
      </c>
      <c r="E21" s="2" t="s">
        <v>42</v>
      </c>
    </row>
    <row r="22" spans="1:9" ht="15" x14ac:dyDescent="0.25">
      <c r="A22" s="9" t="s">
        <v>4</v>
      </c>
      <c r="B22" s="17" t="s">
        <v>8</v>
      </c>
      <c r="C22" s="37" t="s">
        <v>67</v>
      </c>
      <c r="D22" s="8">
        <f>Parametre!B24</f>
        <v>0</v>
      </c>
      <c r="E22" s="5"/>
    </row>
    <row r="23" spans="1:9" ht="15.75" thickBot="1" x14ac:dyDescent="0.3">
      <c r="A23" s="9" t="s">
        <v>102</v>
      </c>
      <c r="B23" s="17" t="s">
        <v>44</v>
      </c>
      <c r="C23" s="37" t="s">
        <v>67</v>
      </c>
      <c r="D23" s="8">
        <f>VLOOKUP(Tabuľka2[[#This Row],[Voľba]],Parametre!C:D,2,FALSE)</f>
        <v>0</v>
      </c>
      <c r="E23" s="5"/>
      <c r="F23" s="3" t="s">
        <v>37</v>
      </c>
    </row>
    <row r="24" spans="1:9" ht="16.5" thickBot="1" x14ac:dyDescent="0.3">
      <c r="A24" s="9" t="s">
        <v>22</v>
      </c>
      <c r="B24" s="17" t="s">
        <v>13</v>
      </c>
      <c r="C24" s="8">
        <f>VLOOKUP(Tabuľka2[[#This Row],[Voľba]],Parametre!M:N,2,FALSE)</f>
        <v>0</v>
      </c>
      <c r="D24" s="8">
        <f>Tabuľka2[[#This Row],[Cena/príplatok za osobu]]*SUM(B18:B20)</f>
        <v>0</v>
      </c>
      <c r="E24" s="5"/>
      <c r="F24" s="56" t="s">
        <v>49</v>
      </c>
      <c r="G24" s="57"/>
      <c r="H24" s="58">
        <f>SUM(D18:D24)</f>
        <v>917</v>
      </c>
      <c r="I24" s="20"/>
    </row>
    <row r="26" spans="1:9" ht="15.75" x14ac:dyDescent="0.25">
      <c r="A26" s="3"/>
      <c r="D26" s="20"/>
      <c r="E26" s="20"/>
    </row>
  </sheetData>
  <sheetProtection sheet="1" objects="1" scenarios="1"/>
  <protectedRanges>
    <protectedRange sqref="B21" name="Rozsah3"/>
    <protectedRange sqref="A11:I15" name="Rozsah1"/>
    <protectedRange sqref="B22:B24" name="Rozsah2"/>
  </protectedRanges>
  <dataValidations count="4">
    <dataValidation type="custom" allowBlank="1" showInputMessage="1" showErrorMessage="1" errorTitle="Informácia" error="Nesprávne zadané rodné číslo. Použite / ako oddeľovač." promptTitle="Informácia" prompt="Použite / ako oddeľovač." sqref="C11 C13:C15" xr:uid="{A3F94977-FF3C-4CCA-B2CA-CB041713075A}">
      <formula1>ISNUMBER(MATCH("??????/???*",C11,0))</formula1>
    </dataValidation>
    <dataValidation type="date" allowBlank="1" showInputMessage="1" showErrorMessage="1" errorTitle="Upozornenie" error="Neplatný dátum platnosti dokladu totožnosti" sqref="H11:H15" xr:uid="{F0BCC9EC-8454-4EC5-8751-77D0E8D865C6}">
      <formula1>43101</formula1>
      <formula2>47483</formula2>
    </dataValidation>
    <dataValidation allowBlank="1" showInputMessage="1" showErrorMessage="1" errorTitle="Informácia" error="Nesprávne zadané tel. číslo. Použite medznárodný formát (+421...)." promptTitle="Informácia" prompt="Použite medznárodný formát (+421...)" sqref="F11:F15" xr:uid="{A8E8CBD2-AB8C-4C7F-9F2C-39DA31E2D152}"/>
    <dataValidation type="custom" allowBlank="1" showInputMessage="1" showErrorMessage="1" errorTitle="Upozornenie" error="Nesprávne zadaná emailová adresa" sqref="E11:E15" xr:uid="{E9B95855-0483-48D6-A888-ED89F1F2B49B}">
      <formula1>ISNUMBER(MATCH("*@*.??*",E11,0))</formula1>
    </dataValidation>
  </dataValidations>
  <pageMargins left="0.7" right="0.7" top="0.75" bottom="0.75" header="0.3" footer="0.3"/>
  <pageSetup paperSize="9" scale="68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PHOTOPAINT.Image.15" shapeId="1025" r:id="rId4">
          <objectPr defaultSize="0" autoPict="0" r:id="rId5">
            <anchor moveWithCells="1">
              <from>
                <xdr:col>0</xdr:col>
                <xdr:colOff>609600</xdr:colOff>
                <xdr:row>0</xdr:row>
                <xdr:rowOff>85725</xdr:rowOff>
              </from>
              <to>
                <xdr:col>0</xdr:col>
                <xdr:colOff>3524250</xdr:colOff>
                <xdr:row>7</xdr:row>
                <xdr:rowOff>9525</xdr:rowOff>
              </to>
            </anchor>
          </objectPr>
        </oleObject>
      </mc:Choice>
      <mc:Fallback>
        <oleObject progId="CorelPHOTOPAINT.Image.15" shapeId="1025" r:id="rId4"/>
      </mc:Fallback>
    </mc:AlternateContent>
  </oleObjects>
  <tableParts count="2"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DC4FD8B-F241-49D3-BCBD-D810201DA4A2}">
          <x14:formula1>
            <xm:f>Parametre!$M$2:$M$3</xm:f>
          </x14:formula1>
          <xm:sqref>B24</xm:sqref>
        </x14:dataValidation>
        <x14:dataValidation type="list" allowBlank="1" showInputMessage="1" showErrorMessage="1" xr:uid="{DA946BE7-A045-4419-9A89-A27B316B7898}">
          <x14:formula1>
            <xm:f>Parametre!$E$2:$E$3</xm:f>
          </x14:formula1>
          <xm:sqref>B21</xm:sqref>
        </x14:dataValidation>
        <x14:dataValidation type="list" allowBlank="1" showInputMessage="1" showErrorMessage="1" xr:uid="{ACBA3752-1136-4FC8-8866-00963BF98DD6}">
          <x14:formula1>
            <xm:f>Parametre!$C$2:$C$9</xm:f>
          </x14:formula1>
          <xm:sqref>B23</xm:sqref>
        </x14:dataValidation>
        <x14:dataValidation type="list" allowBlank="1" showInputMessage="1" showErrorMessage="1" xr:uid="{E4B85D9F-99D9-459F-84A7-92865B02FCAE}">
          <x14:formula1>
            <xm:f>Parametre!$A$2:$A$4</xm:f>
          </x14:formula1>
          <xm:sqref>B22</xm:sqref>
        </x14:dataValidation>
        <x14:dataValidation type="list" allowBlank="1" showInputMessage="1" showErrorMessage="1" xr:uid="{2B73C273-2144-4DD6-A84A-936F8C6D4B0F}">
          <x14:formula1>
            <xm:f>Parametre!$A$9:$A$11</xm:f>
          </x14:formula1>
          <xm:sqref>B11:B15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D4" sqref="D4"/>
    </sheetView>
  </sheetViews>
  <sheetFormatPr defaultRowHeight="15" x14ac:dyDescent="0.25"/>
  <cols>
    <col min="1" max="1" width="20" bestFit="1" customWidth="1"/>
    <col min="2" max="2" width="14.5703125" style="7" customWidth="1"/>
    <col min="3" max="3" width="21" customWidth="1"/>
    <col min="4" max="4" width="16.28515625" style="7" customWidth="1"/>
    <col min="5" max="6" width="15" style="7" customWidth="1"/>
    <col min="7" max="7" width="16.85546875" bestFit="1" customWidth="1"/>
    <col min="8" max="8" width="9" bestFit="1" customWidth="1"/>
    <col min="9" max="9" width="15.5703125" customWidth="1"/>
    <col min="10" max="10" width="9.140625" style="7"/>
    <col min="11" max="11" width="16.7109375" bestFit="1" customWidth="1"/>
    <col min="12" max="12" width="9.140625" style="7"/>
    <col min="13" max="13" width="20.140625" bestFit="1" customWidth="1"/>
    <col min="14" max="14" width="9.140625" style="7"/>
  </cols>
  <sheetData>
    <row r="1" spans="1:14" x14ac:dyDescent="0.25">
      <c r="A1" s="1" t="s">
        <v>5</v>
      </c>
      <c r="B1" s="6"/>
      <c r="C1" s="1" t="s">
        <v>6</v>
      </c>
      <c r="D1" s="6" t="s">
        <v>20</v>
      </c>
      <c r="E1" s="6" t="s">
        <v>39</v>
      </c>
      <c r="F1" s="6"/>
      <c r="G1" s="1" t="s">
        <v>40</v>
      </c>
      <c r="H1" s="1" t="s">
        <v>21</v>
      </c>
      <c r="I1" s="1" t="s">
        <v>17</v>
      </c>
      <c r="J1" s="6" t="s">
        <v>21</v>
      </c>
      <c r="K1" s="1" t="s">
        <v>23</v>
      </c>
      <c r="L1" s="6" t="s">
        <v>21</v>
      </c>
      <c r="M1" s="1" t="s">
        <v>24</v>
      </c>
      <c r="N1" s="6" t="s">
        <v>21</v>
      </c>
    </row>
    <row r="2" spans="1:14" x14ac:dyDescent="0.25">
      <c r="A2" t="s">
        <v>8</v>
      </c>
      <c r="C2" t="s">
        <v>44</v>
      </c>
      <c r="D2" s="7">
        <v>0</v>
      </c>
      <c r="E2" s="7" t="s">
        <v>12</v>
      </c>
      <c r="F2" s="7">
        <v>200</v>
      </c>
      <c r="G2" t="s">
        <v>12</v>
      </c>
      <c r="H2" s="7">
        <v>40</v>
      </c>
      <c r="I2" t="s">
        <v>18</v>
      </c>
      <c r="J2" s="7">
        <v>0</v>
      </c>
      <c r="K2" t="s">
        <v>12</v>
      </c>
      <c r="L2" s="7">
        <v>20</v>
      </c>
      <c r="M2" t="s">
        <v>12</v>
      </c>
      <c r="N2" s="7">
        <v>16</v>
      </c>
    </row>
    <row r="3" spans="1:14" x14ac:dyDescent="0.25">
      <c r="A3" t="s">
        <v>57</v>
      </c>
      <c r="C3" t="s">
        <v>54</v>
      </c>
      <c r="D3" s="7">
        <v>120</v>
      </c>
      <c r="E3" s="7" t="s">
        <v>13</v>
      </c>
      <c r="F3" s="7">
        <v>0</v>
      </c>
      <c r="G3" t="s">
        <v>13</v>
      </c>
      <c r="H3">
        <v>0</v>
      </c>
      <c r="K3" t="s">
        <v>13</v>
      </c>
      <c r="L3" s="7">
        <v>0</v>
      </c>
      <c r="M3" t="s">
        <v>13</v>
      </c>
      <c r="N3" s="7">
        <v>0</v>
      </c>
    </row>
    <row r="4" spans="1:14" x14ac:dyDescent="0.25">
      <c r="A4" t="s">
        <v>7</v>
      </c>
      <c r="C4" t="s">
        <v>45</v>
      </c>
      <c r="D4" s="7">
        <v>200</v>
      </c>
    </row>
    <row r="8" spans="1:14" x14ac:dyDescent="0.25">
      <c r="A8" s="1" t="s">
        <v>50</v>
      </c>
    </row>
    <row r="9" spans="1:14" x14ac:dyDescent="0.25">
      <c r="A9" t="s">
        <v>51</v>
      </c>
    </row>
    <row r="10" spans="1:14" x14ac:dyDescent="0.25">
      <c r="A10" t="s">
        <v>52</v>
      </c>
    </row>
    <row r="11" spans="1:14" x14ac:dyDescent="0.25">
      <c r="A11" t="s">
        <v>53</v>
      </c>
    </row>
    <row r="16" spans="1:14" x14ac:dyDescent="0.25">
      <c r="A16" s="21" t="s">
        <v>55</v>
      </c>
      <c r="B16" s="22"/>
      <c r="C16" s="23"/>
      <c r="D16" s="22"/>
      <c r="E16" s="22"/>
      <c r="F16" s="22"/>
      <c r="G16" s="23"/>
      <c r="H16" s="23"/>
      <c r="I16" s="31"/>
    </row>
    <row r="17" spans="1:9" x14ac:dyDescent="0.25">
      <c r="A17" s="59" t="s">
        <v>56</v>
      </c>
      <c r="B17" s="60"/>
      <c r="D17" s="60" t="s">
        <v>59</v>
      </c>
      <c r="E17" s="60"/>
      <c r="G17" s="60" t="s">
        <v>60</v>
      </c>
      <c r="H17" s="60"/>
      <c r="I17" s="32"/>
    </row>
    <row r="18" spans="1:9" x14ac:dyDescent="0.25">
      <c r="A18" s="24" t="s">
        <v>58</v>
      </c>
      <c r="B18" s="30">
        <f>Objednávka!B18</f>
        <v>1</v>
      </c>
      <c r="C18" s="34" t="s">
        <v>61</v>
      </c>
      <c r="D18" s="1" t="s">
        <v>58</v>
      </c>
      <c r="E18" s="30">
        <f>Objednávka!B19</f>
        <v>0</v>
      </c>
      <c r="F18" s="34" t="s">
        <v>61</v>
      </c>
      <c r="G18" s="1" t="s">
        <v>58</v>
      </c>
      <c r="H18" s="30">
        <f>Objednávka!B20</f>
        <v>0</v>
      </c>
      <c r="I18" s="35" t="s">
        <v>61</v>
      </c>
    </row>
    <row r="19" spans="1:9" x14ac:dyDescent="0.25">
      <c r="A19" s="26" t="str">
        <f>A2</f>
        <v>individuálne</v>
      </c>
      <c r="B19" s="7">
        <v>0</v>
      </c>
      <c r="C19" s="7">
        <f>IF(Objednávka!$B$22=Parametre!A19,Parametre!B$18*Parametre!B19,0)</f>
        <v>0</v>
      </c>
      <c r="D19" t="s">
        <v>8</v>
      </c>
      <c r="E19" s="7">
        <v>0</v>
      </c>
      <c r="F19" s="7">
        <f>IF(Objednávka!$B$22=Parametre!D19,Parametre!E$18*Parametre!E19,0)</f>
        <v>0</v>
      </c>
      <c r="G19" t="s">
        <v>8</v>
      </c>
      <c r="H19" s="7">
        <v>0</v>
      </c>
      <c r="I19" s="25">
        <f>IF(Objednávka!$B$22=Parametre!G19,Parametre!H$18*Parametre!H19,0)</f>
        <v>0</v>
      </c>
    </row>
    <row r="20" spans="1:9" x14ac:dyDescent="0.25">
      <c r="A20" s="26" t="str">
        <f>A3</f>
        <v>letecky do 30.11.2018</v>
      </c>
      <c r="B20" s="7">
        <v>330</v>
      </c>
      <c r="C20" s="7">
        <f>IF(Objednávka!$B$22=Parametre!A20,Parametre!B$18*Parametre!B20,0)</f>
        <v>0</v>
      </c>
      <c r="D20" t="s">
        <v>57</v>
      </c>
      <c r="E20" s="7">
        <v>35</v>
      </c>
      <c r="F20" s="7">
        <f>IF(Objednávka!$B$22=Parametre!D20,Parametre!E$18*Parametre!E20,0)</f>
        <v>0</v>
      </c>
      <c r="G20" t="s">
        <v>57</v>
      </c>
      <c r="H20" s="7">
        <v>330</v>
      </c>
      <c r="I20" s="25">
        <f>IF(Objednávka!$B$22=Parametre!G20,Parametre!H$18*Parametre!H20,0)</f>
        <v>0</v>
      </c>
    </row>
    <row r="21" spans="1:9" x14ac:dyDescent="0.25">
      <c r="A21" s="26" t="str">
        <f>A4</f>
        <v>letecky</v>
      </c>
      <c r="B21" s="7">
        <v>397</v>
      </c>
      <c r="C21" s="7">
        <f>IF(Objednávka!$B$22=Parametre!A21,Parametre!B$18*Parametre!B21,0)</f>
        <v>0</v>
      </c>
      <c r="D21" t="s">
        <v>7</v>
      </c>
      <c r="E21" s="7">
        <v>70</v>
      </c>
      <c r="F21" s="7">
        <f>IF(Objednávka!$B$22=Parametre!D21,Parametre!E$18*Parametre!E21,0)</f>
        <v>0</v>
      </c>
      <c r="G21" t="s">
        <v>7</v>
      </c>
      <c r="H21" s="7">
        <v>397</v>
      </c>
      <c r="I21" s="25">
        <f>IF(Objednávka!$B$22=Parametre!G21,Parametre!H$18*Parametre!H21,0)</f>
        <v>0</v>
      </c>
    </row>
    <row r="22" spans="1:9" x14ac:dyDescent="0.25">
      <c r="A22" s="26"/>
      <c r="C22" s="7"/>
      <c r="I22" s="25"/>
    </row>
    <row r="23" spans="1:9" x14ac:dyDescent="0.25">
      <c r="A23" s="26"/>
      <c r="I23" s="32"/>
    </row>
    <row r="24" spans="1:9" x14ac:dyDescent="0.25">
      <c r="A24" s="27" t="s">
        <v>62</v>
      </c>
      <c r="B24" s="36">
        <f>SUM(C19:C21)+SUM(F19:F21)+SUM(I19:I21)</f>
        <v>0</v>
      </c>
      <c r="C24" s="29"/>
      <c r="D24" s="28"/>
      <c r="E24" s="28"/>
      <c r="F24" s="28"/>
      <c r="G24" s="29"/>
      <c r="H24" s="29"/>
      <c r="I24" s="33"/>
    </row>
  </sheetData>
  <mergeCells count="3">
    <mergeCell ref="A17:B17"/>
    <mergeCell ref="G17:H17"/>
    <mergeCell ref="D17:E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A461-6826-40B2-B92B-1148C314CECF}">
  <sheetPr>
    <pageSetUpPr fitToPage="1"/>
  </sheetPr>
  <dimension ref="A1:H59"/>
  <sheetViews>
    <sheetView topLeftCell="A10" workbookViewId="0">
      <selection activeCell="A27" sqref="A27"/>
    </sheetView>
  </sheetViews>
  <sheetFormatPr defaultRowHeight="14.25" x14ac:dyDescent="0.2"/>
  <cols>
    <col min="1" max="1" width="43.28515625" style="2" bestFit="1" customWidth="1"/>
    <col min="2" max="2" width="20.28515625" style="2" customWidth="1"/>
    <col min="3" max="3" width="36.7109375" style="2" customWidth="1"/>
    <col min="4" max="4" width="26" style="2" customWidth="1"/>
    <col min="5" max="5" width="23.28515625" style="2" customWidth="1"/>
    <col min="6" max="6" width="18.5703125" style="2" customWidth="1"/>
    <col min="7" max="7" width="29.42578125" style="2" customWidth="1"/>
    <col min="8" max="8" width="26.42578125" style="2" bestFit="1" customWidth="1"/>
    <col min="9" max="16384" width="9.140625" style="2"/>
  </cols>
  <sheetData>
    <row r="1" spans="1:8" ht="18" x14ac:dyDescent="0.25">
      <c r="A1" s="65" t="s">
        <v>68</v>
      </c>
      <c r="B1" s="65"/>
      <c r="C1" s="65"/>
      <c r="D1" s="65"/>
      <c r="E1" s="65"/>
      <c r="F1" s="65"/>
      <c r="G1" s="65"/>
      <c r="H1" s="65"/>
    </row>
    <row r="2" spans="1:8" ht="15" x14ac:dyDescent="0.25">
      <c r="A2" s="66" t="s">
        <v>69</v>
      </c>
      <c r="B2" s="66"/>
      <c r="C2" s="66"/>
      <c r="D2" s="66"/>
      <c r="E2" s="66"/>
      <c r="F2" s="66"/>
      <c r="G2" s="66"/>
      <c r="H2" s="66"/>
    </row>
    <row r="3" spans="1:8" ht="15" x14ac:dyDescent="0.25">
      <c r="A3" s="66" t="s">
        <v>70</v>
      </c>
      <c r="B3" s="66"/>
      <c r="C3" s="66"/>
      <c r="D3" s="66"/>
      <c r="E3" s="66"/>
      <c r="F3" s="66"/>
      <c r="G3" s="66"/>
      <c r="H3" s="66"/>
    </row>
    <row r="4" spans="1:8" ht="15" x14ac:dyDescent="0.25">
      <c r="A4" s="66" t="s">
        <v>71</v>
      </c>
      <c r="B4" s="66"/>
      <c r="C4" s="66"/>
      <c r="D4" s="66"/>
      <c r="E4" s="66"/>
      <c r="F4" s="66"/>
      <c r="G4" s="66"/>
      <c r="H4" s="66"/>
    </row>
    <row r="5" spans="1:8" ht="15" x14ac:dyDescent="0.25">
      <c r="A5" s="38"/>
      <c r="B5" s="38"/>
      <c r="C5" s="38"/>
      <c r="D5" s="38"/>
      <c r="E5" s="38"/>
      <c r="F5" s="38"/>
      <c r="G5" s="38"/>
      <c r="H5" s="38"/>
    </row>
    <row r="6" spans="1:8" ht="18" customHeight="1" x14ac:dyDescent="0.25">
      <c r="A6" s="65" t="s">
        <v>81</v>
      </c>
      <c r="B6" s="65"/>
      <c r="C6" s="65"/>
      <c r="D6" s="65"/>
      <c r="E6" s="65"/>
      <c r="F6" s="65"/>
      <c r="G6" s="65"/>
      <c r="H6" s="65"/>
    </row>
    <row r="7" spans="1:8" ht="18" customHeight="1" x14ac:dyDescent="0.25">
      <c r="A7" s="39"/>
      <c r="B7" s="39"/>
      <c r="C7" s="39"/>
      <c r="D7" s="39"/>
      <c r="E7" s="39"/>
      <c r="F7" s="39"/>
      <c r="G7" s="39"/>
      <c r="H7" s="39"/>
    </row>
    <row r="8" spans="1:8" ht="15" x14ac:dyDescent="0.25">
      <c r="B8" s="50"/>
      <c r="C8" s="50" t="s">
        <v>98</v>
      </c>
      <c r="D8" s="50"/>
      <c r="F8" s="50" t="s">
        <v>97</v>
      </c>
      <c r="G8" s="50"/>
      <c r="H8" s="50"/>
    </row>
    <row r="11" spans="1:8" ht="15" x14ac:dyDescent="0.25">
      <c r="C11" s="3" t="s">
        <v>106</v>
      </c>
      <c r="F11" s="44" t="s">
        <v>93</v>
      </c>
      <c r="G11" s="2" t="str">
        <f>A27</f>
        <v/>
      </c>
    </row>
    <row r="12" spans="1:8" ht="15" x14ac:dyDescent="0.25">
      <c r="C12" s="2" t="s">
        <v>72</v>
      </c>
      <c r="D12" s="2" t="s">
        <v>109</v>
      </c>
      <c r="F12" s="44" t="s">
        <v>94</v>
      </c>
      <c r="G12" s="51" t="str">
        <f>C27</f>
        <v/>
      </c>
    </row>
    <row r="13" spans="1:8" ht="15" x14ac:dyDescent="0.25">
      <c r="C13" s="2" t="s">
        <v>73</v>
      </c>
      <c r="D13" s="2" t="s">
        <v>107</v>
      </c>
      <c r="F13" s="44" t="s">
        <v>95</v>
      </c>
      <c r="G13" s="51" t="str">
        <f>E27</f>
        <v/>
      </c>
    </row>
    <row r="14" spans="1:8" ht="15" x14ac:dyDescent="0.25">
      <c r="C14" s="2" t="s">
        <v>74</v>
      </c>
      <c r="D14" s="2" t="s">
        <v>108</v>
      </c>
      <c r="F14" s="44" t="s">
        <v>96</v>
      </c>
      <c r="G14" s="51" t="str">
        <f>D27</f>
        <v/>
      </c>
    </row>
    <row r="15" spans="1:8" x14ac:dyDescent="0.2">
      <c r="C15" s="2" t="s">
        <v>110</v>
      </c>
    </row>
    <row r="16" spans="1:8" x14ac:dyDescent="0.2">
      <c r="C16" s="2" t="s">
        <v>80</v>
      </c>
    </row>
    <row r="18" spans="1:8" ht="15" x14ac:dyDescent="0.25">
      <c r="A18" s="62" t="s">
        <v>75</v>
      </c>
      <c r="B18" s="62"/>
      <c r="C18" s="62"/>
      <c r="D18" s="62"/>
      <c r="E18" s="62"/>
      <c r="F18" s="62"/>
      <c r="G18" s="62"/>
      <c r="H18" s="62"/>
    </row>
    <row r="19" spans="1:8" ht="15" x14ac:dyDescent="0.25">
      <c r="A19" s="40"/>
      <c r="B19" s="40"/>
      <c r="C19" s="40"/>
      <c r="D19" s="40"/>
      <c r="E19" s="40"/>
      <c r="F19" s="40"/>
      <c r="G19" s="40"/>
      <c r="H19" s="40"/>
    </row>
    <row r="20" spans="1:8" ht="15" x14ac:dyDescent="0.25">
      <c r="A20" s="3" t="s">
        <v>77</v>
      </c>
      <c r="B20" s="2" t="str">
        <f>Objednávka!C3</f>
        <v>Costa Rei</v>
      </c>
      <c r="D20" s="3" t="s">
        <v>63</v>
      </c>
      <c r="E20" s="2" t="str">
        <f>Objednávka!E3</f>
        <v>individuálne/letecky Viedeň - Cagliari - Viedeň (Austrian Airlines) aj s transferom z letiska</v>
      </c>
    </row>
    <row r="21" spans="1:8" ht="15" x14ac:dyDescent="0.25">
      <c r="A21" s="3" t="s">
        <v>78</v>
      </c>
      <c r="B21" s="2" t="str">
        <f>Objednávka!C4</f>
        <v>Free Beach Club ****</v>
      </c>
      <c r="D21" s="3" t="s">
        <v>64</v>
      </c>
      <c r="E21" s="2" t="str">
        <f>Objednávka!E4</f>
        <v>plná penzia (vrátane vína a vody)</v>
      </c>
    </row>
    <row r="22" spans="1:8" ht="15" x14ac:dyDescent="0.25">
      <c r="A22" s="3" t="s">
        <v>79</v>
      </c>
      <c r="B22" s="2" t="str">
        <f>Objednávka!C5</f>
        <v>25.5.2018 - 1.6.2018</v>
      </c>
      <c r="D22" s="3" t="s">
        <v>65</v>
      </c>
      <c r="E22" s="2" t="str">
        <f>Objednávka!E5</f>
        <v>Standard/Superior (+ výhľad na more, ležadlá na pláži v 1 rade, vyšší štandard)</v>
      </c>
    </row>
    <row r="24" spans="1:8" ht="15" x14ac:dyDescent="0.25">
      <c r="A24" s="62" t="s">
        <v>92</v>
      </c>
      <c r="B24" s="62"/>
      <c r="C24" s="62"/>
      <c r="D24" s="62"/>
      <c r="E24" s="62"/>
      <c r="F24" s="62"/>
      <c r="G24" s="62"/>
      <c r="H24" s="62"/>
    </row>
    <row r="26" spans="1:8" x14ac:dyDescent="0.2">
      <c r="A26" s="4" t="s">
        <v>76</v>
      </c>
      <c r="B26" s="4" t="s">
        <v>0</v>
      </c>
      <c r="C26" s="4" t="s">
        <v>26</v>
      </c>
      <c r="D26" s="4" t="s">
        <v>27</v>
      </c>
      <c r="E26" s="4" t="s">
        <v>33</v>
      </c>
      <c r="F26" s="4" t="s">
        <v>1</v>
      </c>
      <c r="G26" s="4" t="s">
        <v>28</v>
      </c>
      <c r="H26" s="4" t="s">
        <v>2</v>
      </c>
    </row>
    <row r="27" spans="1:8" x14ac:dyDescent="0.2">
      <c r="A27" s="4" t="str">
        <f>_xlfn.CONCAT(Objednávka!A11)</f>
        <v/>
      </c>
      <c r="B27" s="4" t="str">
        <f>_xlfn.CONCAT(Objednávka!C11)</f>
        <v/>
      </c>
      <c r="C27" s="4" t="str">
        <f>_xlfn.CONCAT(Objednávka!D11)</f>
        <v/>
      </c>
      <c r="D27" s="4" t="str">
        <f>_xlfn.CONCAT(Objednávka!E11)</f>
        <v/>
      </c>
      <c r="E27" s="4" t="str">
        <f>_xlfn.CONCAT(Objednávka!F11)</f>
        <v/>
      </c>
      <c r="F27" s="4" t="str">
        <f>_xlfn.CONCAT(Objednávka!G11)</f>
        <v/>
      </c>
      <c r="G27" s="4" t="str">
        <f>_xlfn.CONCAT(Objednávka!H11)</f>
        <v/>
      </c>
      <c r="H27" s="4" t="str">
        <f>_xlfn.CONCAT(Objednávka!I11)</f>
        <v/>
      </c>
    </row>
    <row r="28" spans="1:8" x14ac:dyDescent="0.2">
      <c r="A28" s="4" t="str">
        <f>_xlfn.CONCAT(Objednávka!A12)</f>
        <v/>
      </c>
      <c r="B28" s="4" t="str">
        <f>_xlfn.CONCAT(Objednávka!C12)</f>
        <v/>
      </c>
      <c r="C28" s="4" t="str">
        <f>_xlfn.CONCAT(Objednávka!D12)</f>
        <v/>
      </c>
      <c r="D28" s="4" t="str">
        <f>_xlfn.CONCAT(Objednávka!E12)</f>
        <v/>
      </c>
      <c r="E28" s="4" t="str">
        <f>_xlfn.CONCAT(Objednávka!F12)</f>
        <v/>
      </c>
      <c r="F28" s="4" t="str">
        <f>_xlfn.CONCAT(Objednávka!G12)</f>
        <v/>
      </c>
      <c r="G28" s="4" t="str">
        <f>_xlfn.CONCAT(Objednávka!H12)</f>
        <v/>
      </c>
      <c r="H28" s="4" t="str">
        <f>_xlfn.CONCAT(Objednávka!I12)</f>
        <v/>
      </c>
    </row>
    <row r="29" spans="1:8" x14ac:dyDescent="0.2">
      <c r="A29" s="4" t="str">
        <f>_xlfn.CONCAT(Objednávka!A13)</f>
        <v/>
      </c>
      <c r="B29" s="4" t="str">
        <f>_xlfn.CONCAT(Objednávka!C13)</f>
        <v/>
      </c>
      <c r="C29" s="4" t="str">
        <f>_xlfn.CONCAT(Objednávka!D13)</f>
        <v/>
      </c>
      <c r="D29" s="4" t="str">
        <f>_xlfn.CONCAT(Objednávka!E13)</f>
        <v/>
      </c>
      <c r="E29" s="4" t="str">
        <f>_xlfn.CONCAT(Objednávka!F13)</f>
        <v/>
      </c>
      <c r="F29" s="4" t="str">
        <f>_xlfn.CONCAT(Objednávka!G13)</f>
        <v/>
      </c>
      <c r="G29" s="4" t="str">
        <f>_xlfn.CONCAT(Objednávka!H13)</f>
        <v/>
      </c>
      <c r="H29" s="4" t="str">
        <f>_xlfn.CONCAT(Objednávka!I13)</f>
        <v/>
      </c>
    </row>
    <row r="30" spans="1:8" x14ac:dyDescent="0.2">
      <c r="A30" s="4" t="str">
        <f>_xlfn.CONCAT(Objednávka!A14)</f>
        <v/>
      </c>
      <c r="B30" s="4" t="str">
        <f>_xlfn.CONCAT(Objednávka!C14)</f>
        <v/>
      </c>
      <c r="C30" s="4" t="str">
        <f>_xlfn.CONCAT(Objednávka!D14)</f>
        <v/>
      </c>
      <c r="D30" s="4" t="str">
        <f>_xlfn.CONCAT(Objednávka!E14)</f>
        <v/>
      </c>
      <c r="E30" s="4" t="str">
        <f>_xlfn.CONCAT(Objednávka!F14)</f>
        <v/>
      </c>
      <c r="F30" s="4" t="str">
        <f>_xlfn.CONCAT(Objednávka!G14)</f>
        <v/>
      </c>
      <c r="G30" s="4" t="str">
        <f>_xlfn.CONCAT(Objednávka!H14)</f>
        <v/>
      </c>
      <c r="H30" s="4" t="str">
        <f>_xlfn.CONCAT(Objednávka!I14)</f>
        <v/>
      </c>
    </row>
    <row r="31" spans="1:8" x14ac:dyDescent="0.2">
      <c r="A31" s="4" t="str">
        <f>_xlfn.CONCAT(Objednávka!A15)</f>
        <v/>
      </c>
      <c r="B31" s="4" t="str">
        <f>_xlfn.CONCAT(Objednávka!C15)</f>
        <v/>
      </c>
      <c r="C31" s="4" t="str">
        <f>_xlfn.CONCAT(Objednávka!D15)</f>
        <v/>
      </c>
      <c r="D31" s="4" t="str">
        <f>_xlfn.CONCAT(Objednávka!E15)</f>
        <v/>
      </c>
      <c r="E31" s="4" t="str">
        <f>_xlfn.CONCAT(Objednávka!F15)</f>
        <v/>
      </c>
      <c r="F31" s="4" t="str">
        <f>_xlfn.CONCAT(Objednávka!G15)</f>
        <v/>
      </c>
      <c r="G31" s="4" t="str">
        <f>_xlfn.CONCAT(Objednávka!H15)</f>
        <v/>
      </c>
      <c r="H31" s="4" t="str">
        <f>_xlfn.CONCAT(Objednávka!I15)</f>
        <v/>
      </c>
    </row>
    <row r="33" spans="1:8" ht="15" x14ac:dyDescent="0.25">
      <c r="A33" s="62" t="s">
        <v>82</v>
      </c>
      <c r="B33" s="62"/>
      <c r="C33" s="62"/>
      <c r="D33" s="62"/>
      <c r="E33" s="62"/>
      <c r="F33" s="50"/>
      <c r="G33" s="62" t="s">
        <v>90</v>
      </c>
      <c r="H33" s="62"/>
    </row>
    <row r="35" spans="1:8" ht="15" customHeight="1" x14ac:dyDescent="0.25">
      <c r="A35" s="46" t="s">
        <v>83</v>
      </c>
      <c r="B35" s="47"/>
      <c r="C35" s="43" t="s">
        <v>9</v>
      </c>
      <c r="D35" s="43" t="s">
        <v>25</v>
      </c>
      <c r="E35" s="43" t="s">
        <v>84</v>
      </c>
      <c r="G35" s="63" t="s">
        <v>87</v>
      </c>
      <c r="H35" s="63"/>
    </row>
    <row r="36" spans="1:8" x14ac:dyDescent="0.2">
      <c r="A36" s="48" t="s">
        <v>48</v>
      </c>
      <c r="B36" s="49"/>
      <c r="C36" s="41">
        <f>Objednávka!B18</f>
        <v>1</v>
      </c>
      <c r="D36" s="42">
        <f>Objednávka!C18</f>
        <v>917</v>
      </c>
      <c r="E36" s="42">
        <f>Objednávka!D18</f>
        <v>917</v>
      </c>
      <c r="G36" s="63"/>
      <c r="H36" s="63"/>
    </row>
    <row r="37" spans="1:8" x14ac:dyDescent="0.2">
      <c r="A37" s="48" t="s">
        <v>46</v>
      </c>
      <c r="B37" s="49"/>
      <c r="C37" s="41">
        <f>Objednávka!B19</f>
        <v>0</v>
      </c>
      <c r="D37" s="42">
        <f>Objednávka!C19</f>
        <v>150</v>
      </c>
      <c r="E37" s="42">
        <f>Objednávka!D19</f>
        <v>0</v>
      </c>
      <c r="G37" s="63"/>
      <c r="H37" s="63"/>
    </row>
    <row r="38" spans="1:8" x14ac:dyDescent="0.2">
      <c r="A38" s="48" t="s">
        <v>47</v>
      </c>
      <c r="B38" s="49"/>
      <c r="C38" s="41">
        <f>Objednávka!B20</f>
        <v>0</v>
      </c>
      <c r="D38" s="42">
        <f>Objednávka!C20</f>
        <v>435</v>
      </c>
      <c r="E38" s="42">
        <f>Objednávka!D20</f>
        <v>0</v>
      </c>
      <c r="G38" s="63"/>
      <c r="H38" s="63"/>
    </row>
    <row r="39" spans="1:8" x14ac:dyDescent="0.2">
      <c r="A39" s="48" t="s">
        <v>43</v>
      </c>
      <c r="B39" s="49"/>
      <c r="C39" s="52" t="str">
        <f>Objednávka!B21</f>
        <v>nie</v>
      </c>
      <c r="D39" s="42">
        <f>Objednávka!C21</f>
        <v>200</v>
      </c>
      <c r="E39" s="42">
        <f>Objednávka!D21</f>
        <v>0</v>
      </c>
      <c r="G39" s="63"/>
      <c r="H39" s="63"/>
    </row>
    <row r="40" spans="1:8" x14ac:dyDescent="0.2">
      <c r="A40" s="48" t="s">
        <v>4</v>
      </c>
      <c r="B40" s="49"/>
      <c r="C40" s="52" t="str">
        <f>Objednávka!B22</f>
        <v>individuálne</v>
      </c>
      <c r="D40" s="53" t="str">
        <f>Objednávka!C22</f>
        <v>-</v>
      </c>
      <c r="E40" s="42">
        <f>Objednávka!D22</f>
        <v>0</v>
      </c>
      <c r="G40" s="63"/>
      <c r="H40" s="63"/>
    </row>
    <row r="41" spans="1:8" x14ac:dyDescent="0.2">
      <c r="A41" s="48" t="s">
        <v>10</v>
      </c>
      <c r="B41" s="49"/>
      <c r="C41" s="52" t="str">
        <f>Objednávka!B23</f>
        <v>izba Standard</v>
      </c>
      <c r="D41" s="53" t="str">
        <f>Objednávka!C23</f>
        <v>-</v>
      </c>
      <c r="E41" s="42">
        <f>Objednávka!D23</f>
        <v>0</v>
      </c>
      <c r="G41" s="63"/>
      <c r="H41" s="63"/>
    </row>
    <row r="42" spans="1:8" x14ac:dyDescent="0.2">
      <c r="A42" s="48" t="s">
        <v>22</v>
      </c>
      <c r="B42" s="49"/>
      <c r="C42" s="52" t="str">
        <f>Objednávka!B24</f>
        <v>nie</v>
      </c>
      <c r="D42" s="42">
        <f>Objednávka!C24</f>
        <v>0</v>
      </c>
      <c r="E42" s="42">
        <f>Objednávka!D24</f>
        <v>0</v>
      </c>
      <c r="G42" s="63"/>
      <c r="H42" s="63"/>
    </row>
    <row r="43" spans="1:8" ht="15" x14ac:dyDescent="0.25">
      <c r="D43" s="44" t="s">
        <v>100</v>
      </c>
      <c r="E43" s="5">
        <f>SUM(E36:E42)</f>
        <v>917</v>
      </c>
      <c r="G43" s="63"/>
      <c r="H43" s="63"/>
    </row>
    <row r="44" spans="1:8" ht="15" x14ac:dyDescent="0.25">
      <c r="D44" s="44" t="s">
        <v>99</v>
      </c>
      <c r="E44" s="5">
        <v>0</v>
      </c>
      <c r="G44" s="63"/>
      <c r="H44" s="63"/>
    </row>
    <row r="45" spans="1:8" ht="15" x14ac:dyDescent="0.25">
      <c r="D45" s="44" t="s">
        <v>101</v>
      </c>
      <c r="E45" s="5">
        <f>E43-E44</f>
        <v>917</v>
      </c>
      <c r="G45" s="63"/>
      <c r="H45" s="63"/>
    </row>
    <row r="46" spans="1:8" ht="15" x14ac:dyDescent="0.25">
      <c r="D46" s="44" t="s">
        <v>85</v>
      </c>
      <c r="E46" s="5">
        <v>0</v>
      </c>
      <c r="G46" s="63"/>
      <c r="H46" s="63"/>
    </row>
    <row r="47" spans="1:8" ht="15" x14ac:dyDescent="0.25">
      <c r="D47" s="44" t="s">
        <v>86</v>
      </c>
      <c r="E47" s="5">
        <f>E45-E46</f>
        <v>917</v>
      </c>
      <c r="G47" s="63"/>
      <c r="H47" s="63"/>
    </row>
    <row r="50" spans="1:7" ht="15" x14ac:dyDescent="0.25">
      <c r="B50" s="64"/>
      <c r="C50" s="64"/>
    </row>
    <row r="52" spans="1:7" ht="15" x14ac:dyDescent="0.25">
      <c r="A52" s="3" t="str">
        <f ca="1">_xlfn.CONCAT("V Bratislave dňa ",TEXT(TODAY(),"DD.MM.YYYY"))</f>
        <v>V Bratislave dňa 23.03.2019</v>
      </c>
      <c r="B52" s="3" t="s">
        <v>91</v>
      </c>
      <c r="F52" s="3" t="s">
        <v>88</v>
      </c>
    </row>
    <row r="54" spans="1:7" x14ac:dyDescent="0.2">
      <c r="B54" s="2" t="str">
        <f>G11</f>
        <v/>
      </c>
    </row>
    <row r="59" spans="1:7" ht="15" thickBot="1" x14ac:dyDescent="0.25">
      <c r="B59" s="45"/>
      <c r="C59" s="45"/>
      <c r="F59" s="61" t="s">
        <v>89</v>
      </c>
      <c r="G59" s="61"/>
    </row>
  </sheetData>
  <mergeCells count="12">
    <mergeCell ref="A24:H24"/>
    <mergeCell ref="A1:H1"/>
    <mergeCell ref="A2:H2"/>
    <mergeCell ref="A3:H3"/>
    <mergeCell ref="A4:H4"/>
    <mergeCell ref="A18:H18"/>
    <mergeCell ref="A6:H6"/>
    <mergeCell ref="F59:G59"/>
    <mergeCell ref="A33:E33"/>
    <mergeCell ref="G33:H33"/>
    <mergeCell ref="G35:H47"/>
    <mergeCell ref="B50:C50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8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PHOTOPAINT.Image.15" shapeId="2049" r:id="rId4">
          <objectPr defaultSize="0" autoPict="0" r:id="rId5">
            <anchor moveWithCells="1">
              <from>
                <xdr:col>5</xdr:col>
                <xdr:colOff>647700</xdr:colOff>
                <xdr:row>52</xdr:row>
                <xdr:rowOff>28575</xdr:rowOff>
              </from>
              <to>
                <xdr:col>6</xdr:col>
                <xdr:colOff>1219200</xdr:colOff>
                <xdr:row>57</xdr:row>
                <xdr:rowOff>133350</xdr:rowOff>
              </to>
            </anchor>
          </objectPr>
        </oleObject>
      </mc:Choice>
      <mc:Fallback>
        <oleObject progId="CorelPHOTOPAINT.Image.15" shapeId="2049" r:id="rId4"/>
      </mc:Fallback>
    </mc:AlternateContent>
    <mc:AlternateContent xmlns:mc="http://schemas.openxmlformats.org/markup-compatibility/2006">
      <mc:Choice Requires="x14">
        <oleObject progId="CorelPHOTOPAINT.Image.15" shapeId="2051" r:id="rId6">
          <objectPr defaultSize="0" autoPict="0" r:id="rId7">
            <anchor moveWithCells="1">
              <from>
                <xdr:col>0</xdr:col>
                <xdr:colOff>552450</xdr:colOff>
                <xdr:row>6</xdr:row>
                <xdr:rowOff>161925</xdr:rowOff>
              </from>
              <to>
                <xdr:col>1</xdr:col>
                <xdr:colOff>581025</xdr:colOff>
                <xdr:row>13</xdr:row>
                <xdr:rowOff>161925</xdr:rowOff>
              </to>
            </anchor>
          </objectPr>
        </oleObject>
      </mc:Choice>
      <mc:Fallback>
        <oleObject progId="CorelPHOTOPAINT.Image.15" shapeId="2051" r:id="rId6"/>
      </mc:Fallback>
    </mc:AlternateContent>
  </oleObjects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Objednávka</vt:lpstr>
      <vt:lpstr>Parametre</vt:lpstr>
      <vt:lpstr>Zmluva</vt:lpstr>
      <vt:lpstr>Objednávka!Oblasť_tlače</vt:lpstr>
      <vt:lpstr>Zmluva!Oblasť_tlače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Brano</cp:lastModifiedBy>
  <cp:lastPrinted>2018-11-16T05:46:23Z</cp:lastPrinted>
  <dcterms:created xsi:type="dcterms:W3CDTF">2018-10-10T11:51:33Z</dcterms:created>
  <dcterms:modified xsi:type="dcterms:W3CDTF">2019-03-23T22:12:04Z</dcterms:modified>
</cp:coreProperties>
</file>